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ndre\OneDrive\Documents\MidWest OS\"/>
    </mc:Choice>
  </mc:AlternateContent>
  <xr:revisionPtr revIDLastSave="0" documentId="13_ncr:1_{A746B0D3-CF21-4EDF-A67B-D7F9D6F2C159}" xr6:coauthVersionLast="47" xr6:coauthVersionMax="47" xr10:uidLastSave="{00000000-0000-0000-0000-000000000000}"/>
  <bookViews>
    <workbookView xWindow="3075" yWindow="3075" windowWidth="21600" windowHeight="12645" activeTab="1" xr2:uid="{B757581E-370D-4A5C-BFAC-4BD810F690AE}"/>
  </bookViews>
  <sheets>
    <sheet name="Instructions" sheetId="3" r:id="rId1"/>
    <sheet name="Pricing Model" sheetId="1" r:id="rId2"/>
    <sheet name="Labor Table" sheetId="2" r:id="rId3"/>
  </sheets>
  <definedNames>
    <definedName name="_xlnm.Print_Area" localSheetId="1">'Pricing Model'!$A$1:$L$44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3" l="1"/>
  <c r="N25" i="3"/>
  <c r="N24" i="3"/>
  <c r="N23" i="3"/>
  <c r="N22" i="3"/>
  <c r="N21" i="3"/>
  <c r="N20" i="3"/>
  <c r="N19" i="3"/>
  <c r="N18" i="3"/>
  <c r="N17" i="3"/>
  <c r="N16" i="3"/>
  <c r="N15" i="3"/>
  <c r="N14" i="3"/>
  <c r="N13" i="3"/>
  <c r="N12" i="3"/>
  <c r="N11" i="3"/>
  <c r="N10" i="3"/>
  <c r="N9" i="3"/>
  <c r="N8" i="3"/>
  <c r="N7" i="3"/>
  <c r="F31" i="1"/>
  <c r="F35" i="1"/>
  <c r="F33" i="1"/>
  <c r="K25" i="1"/>
  <c r="K27" i="1"/>
  <c r="K26" i="1"/>
  <c r="K28" i="1"/>
  <c r="H31" i="1"/>
  <c r="E9" i="2"/>
  <c r="E10" i="2"/>
  <c r="E11" i="2"/>
  <c r="E12" i="2"/>
  <c r="E13" i="2"/>
  <c r="E14" i="2"/>
  <c r="E15" i="2"/>
  <c r="E16" i="2"/>
  <c r="J9" i="1"/>
  <c r="K9" i="1" s="1"/>
  <c r="J10" i="1"/>
  <c r="K10" i="1" s="1"/>
  <c r="J11" i="1"/>
  <c r="K11" i="1" s="1"/>
  <c r="J12" i="1"/>
  <c r="K12" i="1" s="1"/>
  <c r="J13" i="1"/>
  <c r="K13" i="1" s="1"/>
  <c r="J14" i="1"/>
  <c r="K14" i="1" s="1"/>
  <c r="J15" i="1"/>
  <c r="K15" i="1" s="1"/>
  <c r="J16" i="1"/>
  <c r="K16" i="1" s="1"/>
  <c r="J17" i="1"/>
  <c r="K17" i="1" s="1"/>
  <c r="J18" i="1"/>
  <c r="K18" i="1" s="1"/>
  <c r="J19" i="1"/>
  <c r="K19" i="1" s="1"/>
  <c r="J20" i="1"/>
  <c r="K20" i="1" s="1"/>
  <c r="J8" i="1"/>
  <c r="K8" i="1" s="1"/>
  <c r="E4" i="2"/>
  <c r="E5" i="2"/>
  <c r="E6" i="2"/>
  <c r="E7" i="2"/>
  <c r="E8" i="2"/>
  <c r="E3" i="2"/>
  <c r="F27" i="1"/>
  <c r="F26" i="1"/>
  <c r="F25" i="1"/>
  <c r="F9" i="1"/>
  <c r="F10" i="1"/>
  <c r="F11" i="1"/>
  <c r="F12" i="1"/>
  <c r="F13" i="1"/>
  <c r="F14" i="1"/>
  <c r="F15" i="1"/>
  <c r="F16" i="1"/>
  <c r="F17" i="1"/>
  <c r="F18" i="1"/>
  <c r="F19" i="1"/>
  <c r="F20" i="1"/>
  <c r="F8" i="1"/>
  <c r="F28" i="1" l="1"/>
  <c r="K21" i="1"/>
  <c r="F21" i="1"/>
  <c r="J39" i="1" l="1"/>
  <c r="I33" i="1"/>
  <c r="F37" i="1"/>
  <c r="K39" i="1"/>
  <c r="K37" i="1" l="1"/>
  <c r="J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Kanik</author>
  </authors>
  <commentList>
    <comment ref="F31" authorId="0" shapeId="0" xr:uid="{575940ED-A0BD-415C-8FFA-3CC5CAB55456}">
      <text>
        <r>
          <rPr>
            <b/>
            <sz val="9"/>
            <color indexed="81"/>
            <rFont val="Tahoma"/>
            <family val="2"/>
          </rPr>
          <t>Andrew Kanik:</t>
        </r>
        <r>
          <rPr>
            <sz val="9"/>
            <color indexed="81"/>
            <rFont val="Tahoma"/>
            <family val="2"/>
          </rPr>
          <t xml:space="preserve">
All Costs, Material, Labor, and Additional Costs</t>
        </r>
      </text>
    </comment>
    <comment ref="B33" authorId="0" shapeId="0" xr:uid="{B10D2FB5-ADB6-4063-B3C4-0963439AC8FE}">
      <text>
        <r>
          <rPr>
            <b/>
            <sz val="9"/>
            <color indexed="81"/>
            <rFont val="Tahoma"/>
            <family val="2"/>
          </rPr>
          <t>Andrew Kanik:</t>
        </r>
        <r>
          <rPr>
            <sz val="9"/>
            <color indexed="81"/>
            <rFont val="Tahoma"/>
            <family val="2"/>
          </rPr>
          <t xml:space="preserve">
Total Cost of the Business, Rent, Admin labor Costs, Software, Other. As a percentage of Income.</t>
        </r>
      </text>
    </comment>
    <comment ref="F33" authorId="0" shapeId="0" xr:uid="{9DA64297-7F70-4576-AB79-DFDD03456EDB}">
      <text>
        <r>
          <rPr>
            <b/>
            <sz val="9"/>
            <color indexed="81"/>
            <rFont val="Tahoma"/>
            <family val="2"/>
          </rPr>
          <t>Andrew Kanik:</t>
        </r>
        <r>
          <rPr>
            <sz val="9"/>
            <color indexed="81"/>
            <rFont val="Tahoma"/>
            <family val="2"/>
          </rPr>
          <t xml:space="preserve">
Use Past Profit and Loss statement to calculate. 
Subcontracting Costs are not included in the calculations</t>
        </r>
      </text>
    </comment>
    <comment ref="F35" authorId="0" shapeId="0" xr:uid="{4E8116EB-955C-40B8-8394-15DB01AF973F}">
      <text>
        <r>
          <rPr>
            <b/>
            <sz val="9"/>
            <color indexed="81"/>
            <rFont val="Tahoma"/>
            <family val="2"/>
          </rPr>
          <t>Andrew Kanik:</t>
        </r>
        <r>
          <rPr>
            <sz val="9"/>
            <color indexed="81"/>
            <rFont val="Tahoma"/>
            <family val="2"/>
          </rPr>
          <t xml:space="preserve">
This is the Price to cover the cost of doing the work and covering all of the business costs. </t>
        </r>
      </text>
    </comment>
    <comment ref="E37" authorId="0" shapeId="0" xr:uid="{FD852F7E-D99B-4ECB-A298-50312EFB1A62}">
      <text>
        <r>
          <rPr>
            <b/>
            <sz val="9"/>
            <color indexed="81"/>
            <rFont val="Tahoma"/>
            <family val="2"/>
          </rPr>
          <t>Andrew Kanik:</t>
        </r>
        <r>
          <rPr>
            <sz val="9"/>
            <color indexed="81"/>
            <rFont val="Tahoma"/>
            <family val="2"/>
          </rPr>
          <t xml:space="preserve">
Enter Profit Margin for the model.</t>
        </r>
      </text>
    </comment>
    <comment ref="F37" authorId="0" shapeId="0" xr:uid="{ADF661CF-35BE-40B9-B412-535CF82BDA88}">
      <text>
        <r>
          <rPr>
            <b/>
            <sz val="9"/>
            <color indexed="81"/>
            <rFont val="Tahoma"/>
            <family val="2"/>
          </rPr>
          <t>Andrew Kanik:</t>
        </r>
        <r>
          <rPr>
            <sz val="9"/>
            <color indexed="81"/>
            <rFont val="Tahoma"/>
            <family val="2"/>
          </rPr>
          <t xml:space="preserve">
This is where you start to calculate the Profit to the bottom line. </t>
        </r>
      </text>
    </comment>
    <comment ref="F39" authorId="0" shapeId="0" xr:uid="{25E4496E-1895-47E9-9DD8-2550A99EDEA5}">
      <text>
        <r>
          <rPr>
            <b/>
            <sz val="9"/>
            <color indexed="81"/>
            <rFont val="Tahoma"/>
            <family val="2"/>
          </rPr>
          <t>Andrew Kanik:</t>
        </r>
        <r>
          <rPr>
            <sz val="9"/>
            <color indexed="81"/>
            <rFont val="Tahoma"/>
            <family val="2"/>
          </rPr>
          <t xml:space="preserve">
Enter the number you want to sell this job for and it will produce the Net Profit.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Kanik</author>
  </authors>
  <commentList>
    <comment ref="E2" authorId="0" shapeId="0" xr:uid="{A62CBF92-71D5-4311-91BD-B68515C658EB}">
      <text>
        <r>
          <rPr>
            <b/>
            <sz val="9"/>
            <color indexed="81"/>
            <rFont val="Tahoma"/>
            <family val="2"/>
          </rPr>
          <t>Andrew Kanik:</t>
        </r>
        <r>
          <rPr>
            <sz val="9"/>
            <color indexed="81"/>
            <rFont val="Tahoma"/>
            <family val="2"/>
          </rPr>
          <t xml:space="preserve">
We have calculated a 30% increase to cover, taxes, insurance, payroll, and other employee costs. </t>
        </r>
      </text>
    </comment>
  </commentList>
</comments>
</file>

<file path=xl/sharedStrings.xml><?xml version="1.0" encoding="utf-8"?>
<sst xmlns="http://schemas.openxmlformats.org/spreadsheetml/2006/main" count="80" uniqueCount="71">
  <si>
    <t>Product</t>
  </si>
  <si>
    <t>Description</t>
  </si>
  <si>
    <t>Cost ($)</t>
  </si>
  <si>
    <t>Extended Cost ($)</t>
  </si>
  <si>
    <t>Labor</t>
  </si>
  <si>
    <t>Position</t>
  </si>
  <si>
    <t>Burden Rate</t>
  </si>
  <si>
    <t>Material</t>
  </si>
  <si>
    <t>Quantity</t>
  </si>
  <si>
    <t>Burden Rate ($/hr.)</t>
  </si>
  <si>
    <t>Production</t>
  </si>
  <si>
    <t>Total Material Costs</t>
  </si>
  <si>
    <t>Total Labor Costs</t>
  </si>
  <si>
    <t>Additional Costs</t>
  </si>
  <si>
    <t>Item</t>
  </si>
  <si>
    <t>Qty</t>
  </si>
  <si>
    <t>Add. Costs ($)</t>
  </si>
  <si>
    <t>Total Add. Costs</t>
  </si>
  <si>
    <t>Margin</t>
  </si>
  <si>
    <t>Mark-up</t>
  </si>
  <si>
    <t>Direct Costs (COGS)</t>
  </si>
  <si>
    <t>Breakeven Sell Price (0% Profit)</t>
  </si>
  <si>
    <t>Goal Net Profit Margin (NP)</t>
  </si>
  <si>
    <t>Quoted Rate (QR)</t>
  </si>
  <si>
    <t>Sprocket</t>
  </si>
  <si>
    <t>Overhead Absorption (OA)</t>
  </si>
  <si>
    <t>Employee</t>
  </si>
  <si>
    <t>Hourly Rate</t>
  </si>
  <si>
    <t>Mike</t>
  </si>
  <si>
    <t>Frank</t>
  </si>
  <si>
    <t>John</t>
  </si>
  <si>
    <t>Jim</t>
  </si>
  <si>
    <t>Admin</t>
  </si>
  <si>
    <t>Sales</t>
  </si>
  <si>
    <t>Accounting</t>
  </si>
  <si>
    <t>Mary</t>
  </si>
  <si>
    <t>Jenny</t>
  </si>
  <si>
    <t>Lead</t>
  </si>
  <si>
    <t>Your Cost Pricing Model</t>
  </si>
  <si>
    <t xml:space="preserve">3" Spacey </t>
  </si>
  <si>
    <t>Metal</t>
  </si>
  <si>
    <t>COGS ($)</t>
  </si>
  <si>
    <t>Overhead ($)</t>
  </si>
  <si>
    <t>Net Profit ($)</t>
  </si>
  <si>
    <t>Net Profit (%)</t>
  </si>
  <si>
    <t>Quote Calculation</t>
  </si>
  <si>
    <t xml:space="preserve">Who </t>
  </si>
  <si>
    <t>What</t>
  </si>
  <si>
    <t xml:space="preserve">How Much? </t>
  </si>
  <si>
    <t xml:space="preserve">Total Subcontracting </t>
  </si>
  <si>
    <t>Design</t>
  </si>
  <si>
    <t xml:space="preserve">Subcontracting </t>
  </si>
  <si>
    <t>Estimated Hours (#)</t>
  </si>
  <si>
    <t>This pricing model is intended for internal cost estimation only. It relies on the accuracy of user-provided data. MidWest Operations Solutions (MWOS) does not assume liability for external use of this tool without professional validation. For public pricing or legal use, consult with a licensed accountant or financial advisor.</t>
  </si>
  <si>
    <t>MWOS Cost Pricing Model Tool - User Guide</t>
  </si>
  <si>
    <t>Understand Your True Costs with Confidence</t>
  </si>
  <si>
    <t>1. Enter Material Costs:</t>
  </si>
  <si>
    <t>2. Add Labor Details:</t>
  </si>
  <si>
    <t>3. Understand Burden Rate:</t>
  </si>
  <si>
    <t>4. Update Labor/Overhead in 'Labor Table':</t>
  </si>
  <si>
    <t xml:space="preserve">The idea that we are attempting to show is that we have to look at our pricing not only from the point of view of the market but also to ensure that we make money. Not only per job but to also ensure that we are bring money to the bottom line.  This is a huge problem in the business world for SMB owners like yourself. </t>
  </si>
  <si>
    <t>What is the difference between Mark-up and Margin?  A lot!!</t>
  </si>
  <si>
    <t>a. Fill in Product Name, Description, Quantity, and Unit Cost.</t>
  </si>
  <si>
    <t>b. Extended Cost auto-calculates (Quantity × Cost).</t>
  </si>
  <si>
    <t>a. Enter Position, Estimated Hours.</t>
  </si>
  <si>
    <t>b. Burden Rate is pulled from the 'Labor Table' (includes wages, taxes, and overhead).</t>
  </si>
  <si>
    <t>c. Extended Labor Cost auto-calculates (Hours × Burden Rate).</t>
  </si>
  <si>
    <t>a. Includes Wages, Fringe (benefits, taxes), and Overhead.</t>
  </si>
  <si>
    <t>b. Ensures you're pricing based on *real* labor cost, not just payroll.</t>
  </si>
  <si>
    <t>a. Modify Position, Hourly Wage, Overhead %, and Fringe %.</t>
  </si>
  <si>
    <t>b. Changes are reflected throughout the Pricing Model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</si>
</sst>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quot;$&quot;#,##0.00"/>
    <numFmt numFmtId="166" formatCode="0.0%"/>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0"/>
      <name val="Montserrat"/>
    </font>
    <font>
      <sz val="11"/>
      <color theme="1"/>
      <name val="Montserrat"/>
    </font>
    <font>
      <b/>
      <sz val="11"/>
      <color theme="1"/>
      <name val="Montserrat"/>
    </font>
    <font>
      <sz val="9"/>
      <color indexed="81"/>
      <name val="Tahoma"/>
      <family val="2"/>
    </font>
    <font>
      <b/>
      <sz val="9"/>
      <color indexed="81"/>
      <name val="Tahoma"/>
      <family val="2"/>
    </font>
    <font>
      <b/>
      <sz val="14"/>
      <color theme="0"/>
      <name val="Montserrat Black"/>
    </font>
    <font>
      <u/>
      <sz val="11"/>
      <color theme="10"/>
      <name val="Aptos Narrow"/>
      <family val="2"/>
      <scheme val="minor"/>
    </font>
    <font>
      <u/>
      <sz val="20"/>
      <name val="Montserrat Black"/>
    </font>
  </fonts>
  <fills count="6">
    <fill>
      <patternFill patternType="none"/>
    </fill>
    <fill>
      <patternFill patternType="gray125"/>
    </fill>
    <fill>
      <patternFill patternType="solid">
        <fgColor rgb="FF003366"/>
        <bgColor indexed="64"/>
      </patternFill>
    </fill>
    <fill>
      <patternFill patternType="solid">
        <fgColor rgb="FF00AEEF"/>
        <bgColor indexed="64"/>
      </patternFill>
    </fill>
    <fill>
      <patternFill patternType="solid">
        <fgColor rgb="FF8DC63F"/>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65">
    <xf numFmtId="0" fontId="0" fillId="0" borderId="0" xfId="0"/>
    <xf numFmtId="0" fontId="0" fillId="0" borderId="0" xfId="0" applyAlignment="1">
      <alignment horizontal="center"/>
    </xf>
    <xf numFmtId="0" fontId="0" fillId="0" borderId="1" xfId="0" applyBorder="1"/>
    <xf numFmtId="0" fontId="5" fillId="3" borderId="1" xfId="0" applyFont="1" applyFill="1" applyBorder="1" applyAlignment="1">
      <alignment horizontal="center"/>
    </xf>
    <xf numFmtId="0" fontId="5" fillId="3" borderId="1" xfId="0" applyFont="1" applyFill="1" applyBorder="1" applyAlignment="1">
      <alignment horizontal="center" wrapText="1"/>
    </xf>
    <xf numFmtId="9" fontId="0" fillId="0" borderId="0" xfId="2" applyFont="1"/>
    <xf numFmtId="44" fontId="0" fillId="0" borderId="1" xfId="0" applyNumberFormat="1" applyBorder="1"/>
    <xf numFmtId="0" fontId="0" fillId="3" borderId="4" xfId="0" applyFill="1" applyBorder="1"/>
    <xf numFmtId="0" fontId="5" fillId="2" borderId="6" xfId="0" applyFont="1" applyFill="1" applyBorder="1" applyAlignment="1">
      <alignment horizontal="center"/>
    </xf>
    <xf numFmtId="0" fontId="5" fillId="2" borderId="7" xfId="0" applyFont="1" applyFill="1" applyBorder="1" applyAlignment="1">
      <alignment horizontal="center"/>
    </xf>
    <xf numFmtId="0" fontId="0" fillId="2" borderId="8" xfId="0" applyFill="1" applyBorder="1"/>
    <xf numFmtId="44" fontId="0" fillId="2" borderId="4" xfId="0" applyNumberFormat="1" applyFill="1" applyBorder="1"/>
    <xf numFmtId="166" fontId="0" fillId="4" borderId="5" xfId="0" applyNumberFormat="1" applyFill="1" applyBorder="1" applyAlignment="1" applyProtection="1">
      <alignment horizontal="center"/>
      <protection locked="0"/>
    </xf>
    <xf numFmtId="44" fontId="0" fillId="0" borderId="1" xfId="0" applyNumberFormat="1" applyBorder="1" applyProtection="1">
      <protection locked="0"/>
    </xf>
    <xf numFmtId="0" fontId="2" fillId="0" borderId="1" xfId="0" applyFont="1" applyBorder="1" applyProtection="1">
      <protection locked="0"/>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0" fillId="0" borderId="1" xfId="0" applyBorder="1" applyAlignment="1" applyProtection="1">
      <alignment horizontal="center"/>
      <protection locked="0"/>
    </xf>
    <xf numFmtId="44" fontId="0" fillId="5" borderId="1" xfId="0" applyNumberFormat="1" applyFill="1" applyBorder="1"/>
    <xf numFmtId="0" fontId="2" fillId="5" borderId="1" xfId="0" applyFont="1" applyFill="1" applyBorder="1" applyProtection="1">
      <protection locked="0"/>
    </xf>
    <xf numFmtId="0" fontId="0" fillId="5" borderId="1" xfId="0" applyFill="1" applyBorder="1" applyProtection="1">
      <protection locked="0"/>
    </xf>
    <xf numFmtId="1" fontId="0" fillId="5" borderId="1" xfId="0" applyNumberFormat="1" applyFill="1" applyBorder="1" applyAlignment="1" applyProtection="1">
      <alignment horizontal="center"/>
      <protection locked="0"/>
    </xf>
    <xf numFmtId="164" fontId="0" fillId="5" borderId="1" xfId="0" applyNumberFormat="1" applyFill="1" applyBorder="1" applyProtection="1">
      <protection locked="0"/>
    </xf>
    <xf numFmtId="0" fontId="0" fillId="5" borderId="1" xfId="0" applyFill="1" applyBorder="1" applyAlignment="1" applyProtection="1">
      <alignment horizontal="center"/>
      <protection locked="0"/>
    </xf>
    <xf numFmtId="44" fontId="2" fillId="5" borderId="1" xfId="0" applyNumberFormat="1" applyFont="1" applyFill="1" applyBorder="1"/>
    <xf numFmtId="44" fontId="2" fillId="5" borderId="4" xfId="0" applyNumberFormat="1" applyFont="1" applyFill="1" applyBorder="1"/>
    <xf numFmtId="0" fontId="2" fillId="0" borderId="0" xfId="0" applyFont="1" applyAlignment="1">
      <alignment horizontal="center" vertical="center"/>
    </xf>
    <xf numFmtId="44" fontId="0" fillId="0" borderId="1" xfId="0" applyNumberFormat="1" applyBorder="1" applyAlignment="1">
      <alignment horizontal="center"/>
    </xf>
    <xf numFmtId="44" fontId="0" fillId="5" borderId="1" xfId="0" applyNumberFormat="1" applyFill="1" applyBorder="1" applyAlignment="1">
      <alignment horizontal="center"/>
    </xf>
    <xf numFmtId="165" fontId="2" fillId="5" borderId="1" xfId="1" applyNumberFormat="1" applyFont="1" applyFill="1" applyBorder="1" applyAlignment="1">
      <alignment horizontal="center"/>
    </xf>
    <xf numFmtId="166" fontId="0" fillId="2" borderId="1" xfId="2" applyNumberFormat="1" applyFont="1" applyFill="1" applyBorder="1" applyAlignment="1">
      <alignment horizontal="center" vertical="center"/>
    </xf>
    <xf numFmtId="0" fontId="0" fillId="2" borderId="1" xfId="0" applyFill="1" applyBorder="1"/>
    <xf numFmtId="10" fontId="0" fillId="0" borderId="1" xfId="2" applyNumberFormat="1" applyFont="1" applyBorder="1" applyAlignment="1">
      <alignment horizontal="center"/>
    </xf>
    <xf numFmtId="0" fontId="0" fillId="2" borderId="1" xfId="0" applyFill="1" applyBorder="1" applyAlignment="1">
      <alignment horizontal="center"/>
    </xf>
    <xf numFmtId="0" fontId="5" fillId="3" borderId="9" xfId="0" applyFont="1" applyFill="1" applyBorder="1" applyAlignment="1">
      <alignment horizontal="center"/>
    </xf>
    <xf numFmtId="166" fontId="2" fillId="4" borderId="5" xfId="0" applyNumberFormat="1" applyFont="1" applyFill="1" applyBorder="1" applyAlignment="1" applyProtection="1">
      <alignment horizontal="center"/>
      <protection locked="0"/>
    </xf>
    <xf numFmtId="0" fontId="0" fillId="3" borderId="12" xfId="0" applyFill="1" applyBorder="1"/>
    <xf numFmtId="44" fontId="0" fillId="5" borderId="10" xfId="0" applyNumberFormat="1" applyFill="1" applyBorder="1" applyProtection="1">
      <protection locked="0"/>
    </xf>
    <xf numFmtId="0" fontId="0" fillId="0" borderId="13" xfId="0" applyBorder="1"/>
    <xf numFmtId="0" fontId="0" fillId="0" borderId="10" xfId="0" applyBorder="1"/>
    <xf numFmtId="44" fontId="0" fillId="0" borderId="10" xfId="0" applyNumberFormat="1" applyBorder="1"/>
    <xf numFmtId="10" fontId="0" fillId="0" borderId="10" xfId="2" applyNumberFormat="1" applyFont="1" applyBorder="1" applyAlignment="1">
      <alignment horizontal="center"/>
    </xf>
    <xf numFmtId="0" fontId="2" fillId="0" borderId="0" xfId="0" applyFont="1"/>
    <xf numFmtId="0" fontId="10" fillId="0" borderId="0" xfId="3" applyFont="1" applyAlignment="1">
      <alignment horizontal="center"/>
    </xf>
    <xf numFmtId="0" fontId="0" fillId="0" borderId="0" xfId="0" applyAlignment="1">
      <alignment horizontal="center"/>
    </xf>
    <xf numFmtId="0" fontId="8" fillId="2" borderId="0" xfId="0" applyFont="1" applyFill="1" applyAlignment="1">
      <alignment horizontal="center"/>
    </xf>
    <xf numFmtId="0" fontId="3" fillId="2" borderId="1" xfId="0" applyFont="1" applyFill="1" applyBorder="1" applyAlignment="1">
      <alignment horizontal="center"/>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5" fillId="3" borderId="4" xfId="0" applyFont="1" applyFill="1" applyBorder="1" applyAlignment="1">
      <alignment horizontal="center" wrapText="1"/>
    </xf>
    <xf numFmtId="0" fontId="0" fillId="0" borderId="0" xfId="0" applyAlignment="1">
      <alignment horizontal="center" wrapText="1"/>
    </xf>
    <xf numFmtId="0" fontId="4" fillId="3" borderId="5" xfId="0"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4" fillId="3" borderId="3" xfId="0" applyFont="1" applyFill="1" applyBorder="1" applyAlignment="1">
      <alignment horizontal="center"/>
    </xf>
    <xf numFmtId="0" fontId="0" fillId="0" borderId="0" xfId="0" applyAlignment="1">
      <alignment horizontal="left" wrapText="1"/>
    </xf>
    <xf numFmtId="9" fontId="0" fillId="0" borderId="0" xfId="2" applyFont="1" applyAlignment="1">
      <alignment horizontal="center"/>
    </xf>
    <xf numFmtId="166" fontId="0" fillId="0" borderId="0" xfId="2" applyNumberFormat="1" applyFont="1" applyAlignment="1">
      <alignment horizontal="center"/>
    </xf>
    <xf numFmtId="0" fontId="9" fillId="0" borderId="0" xfId="3" applyAlignment="1">
      <alignment horizontal="center" vertical="top" wrapText="1"/>
    </xf>
  </cellXfs>
  <cellStyles count="4">
    <cellStyle name="Currency" xfId="1" builtinId="4"/>
    <cellStyle name="Hyperlink" xfId="3" builtinId="8"/>
    <cellStyle name="Normal" xfId="0" builtinId="0"/>
    <cellStyle name="Percent" xfId="2" builtinId="5"/>
  </cellStyles>
  <dxfs count="3">
    <dxf>
      <font>
        <b val="0"/>
        <i/>
        <color rgb="FF9C0006"/>
      </font>
      <fill>
        <patternFill>
          <bgColor rgb="FFFFC7CE"/>
        </patternFill>
      </fill>
    </dxf>
    <dxf>
      <font>
        <color rgb="FF9C5700"/>
      </font>
      <fill>
        <patternFill>
          <bgColor rgb="FFFFEB9C"/>
        </patternFill>
      </fill>
    </dxf>
    <dxf>
      <font>
        <b/>
        <i val="0"/>
        <color rgb="FF006100"/>
      </font>
      <fill>
        <patternFill>
          <bgColor rgb="FFC6EFCE"/>
        </patternFill>
      </fill>
    </dxf>
  </dxfs>
  <tableStyles count="0" defaultTableStyle="TableStyleMedium2" defaultPivotStyle="PivotStyleLight16"/>
  <colors>
    <mruColors>
      <color rgb="FF003366"/>
      <color rgb="FF00AEEF"/>
      <color rgb="FF8DC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mwosolution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xdr:rowOff>
    </xdr:from>
    <xdr:to>
      <xdr:col>2</xdr:col>
      <xdr:colOff>714375</xdr:colOff>
      <xdr:row>2</xdr:row>
      <xdr:rowOff>186469</xdr:rowOff>
    </xdr:to>
    <xdr:pic>
      <xdr:nvPicPr>
        <xdr:cNvPr id="2" name="Picture 1">
          <a:hlinkClick xmlns:r="http://schemas.openxmlformats.org/officeDocument/2006/relationships" r:id="rId1"/>
          <a:extLst>
            <a:ext uri="{FF2B5EF4-FFF2-40B4-BE49-F238E27FC236}">
              <a16:creationId xmlns:a16="http://schemas.microsoft.com/office/drawing/2014/main" id="{AECB831E-E430-2C8C-520F-5A29EB3F558F}"/>
            </a:ext>
          </a:extLst>
        </xdr:cNvPr>
        <xdr:cNvPicPr>
          <a:picLocks noChangeAspect="1"/>
        </xdr:cNvPicPr>
      </xdr:nvPicPr>
      <xdr:blipFill rotWithShape="1">
        <a:blip xmlns:r="http://schemas.openxmlformats.org/officeDocument/2006/relationships" r:embed="rId2"/>
        <a:srcRect t="30657" b="30657"/>
        <a:stretch/>
      </xdr:blipFill>
      <xdr:spPr>
        <a:xfrm>
          <a:off x="257175" y="1"/>
          <a:ext cx="1466850" cy="5674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mwosolutions.com/the-difference-between-markup-margin-hint-their-is/" TargetMode="External"/><Relationship Id="rId1" Type="http://schemas.openxmlformats.org/officeDocument/2006/relationships/hyperlink" Target="http://www.mwosolutions.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49AEC-5991-4811-B3CE-4EE175A4A406}">
  <dimension ref="A1:O26"/>
  <sheetViews>
    <sheetView workbookViewId="0">
      <selection activeCell="P9" sqref="P9"/>
    </sheetView>
  </sheetViews>
  <sheetFormatPr defaultRowHeight="15" x14ac:dyDescent="0.25"/>
  <cols>
    <col min="1" max="1" width="9.7109375" customWidth="1"/>
    <col min="2" max="2" width="6.7109375" customWidth="1"/>
    <col min="3" max="11" width="9.7109375" customWidth="1"/>
  </cols>
  <sheetData>
    <row r="1" spans="1:15" ht="34.5" x14ac:dyDescent="0.8">
      <c r="A1" s="44" t="s">
        <v>54</v>
      </c>
      <c r="B1" s="44"/>
      <c r="C1" s="44"/>
      <c r="D1" s="44"/>
      <c r="E1" s="44"/>
      <c r="F1" s="44"/>
      <c r="G1" s="44"/>
      <c r="H1" s="44"/>
      <c r="I1" s="44"/>
      <c r="J1" s="44"/>
      <c r="K1" s="44"/>
    </row>
    <row r="2" spans="1:15" x14ac:dyDescent="0.25">
      <c r="A2" s="45" t="s">
        <v>55</v>
      </c>
      <c r="B2" s="45"/>
      <c r="C2" s="45"/>
      <c r="D2" s="45"/>
      <c r="E2" s="45"/>
      <c r="F2" s="45"/>
      <c r="G2" s="45"/>
      <c r="H2" s="45"/>
      <c r="I2" s="45"/>
      <c r="J2" s="45"/>
      <c r="K2" s="45"/>
    </row>
    <row r="3" spans="1:15" x14ac:dyDescent="0.25">
      <c r="A3" s="1"/>
      <c r="B3" s="1"/>
      <c r="C3" s="1"/>
      <c r="D3" s="1"/>
      <c r="E3" s="1"/>
      <c r="F3" s="1"/>
      <c r="G3" s="1"/>
      <c r="H3" s="1"/>
      <c r="I3" s="1"/>
      <c r="J3" s="1"/>
      <c r="K3" s="1"/>
      <c r="L3" s="64" t="s">
        <v>61</v>
      </c>
      <c r="M3" s="64"/>
      <c r="N3" s="64"/>
      <c r="O3" s="64"/>
    </row>
    <row r="4" spans="1:15" x14ac:dyDescent="0.25">
      <c r="A4" s="1"/>
      <c r="B4" s="61" t="s">
        <v>60</v>
      </c>
      <c r="C4" s="61"/>
      <c r="D4" s="61"/>
      <c r="E4" s="61"/>
      <c r="F4" s="61"/>
      <c r="G4" s="61"/>
      <c r="H4" s="61"/>
      <c r="I4" s="61"/>
      <c r="J4" s="1"/>
      <c r="K4" s="1"/>
      <c r="L4" s="64"/>
      <c r="M4" s="64"/>
      <c r="N4" s="64"/>
      <c r="O4" s="64"/>
    </row>
    <row r="5" spans="1:15" x14ac:dyDescent="0.25">
      <c r="A5" s="1"/>
      <c r="B5" s="61"/>
      <c r="C5" s="61"/>
      <c r="D5" s="61"/>
      <c r="E5" s="61"/>
      <c r="F5" s="61"/>
      <c r="G5" s="61"/>
      <c r="H5" s="61"/>
      <c r="I5" s="61"/>
      <c r="J5" s="1"/>
      <c r="K5" s="1"/>
      <c r="L5" s="64"/>
      <c r="M5" s="64"/>
      <c r="N5" s="64"/>
      <c r="O5" s="64"/>
    </row>
    <row r="6" spans="1:15" x14ac:dyDescent="0.25">
      <c r="A6" s="1"/>
      <c r="B6" s="61"/>
      <c r="C6" s="61"/>
      <c r="D6" s="61"/>
      <c r="E6" s="61"/>
      <c r="F6" s="61"/>
      <c r="G6" s="61"/>
      <c r="H6" s="61"/>
      <c r="I6" s="61"/>
      <c r="J6" s="1"/>
      <c r="K6" s="1"/>
      <c r="M6" s="27" t="s">
        <v>19</v>
      </c>
      <c r="N6" s="27" t="s">
        <v>18</v>
      </c>
    </row>
    <row r="7" spans="1:15" x14ac:dyDescent="0.25">
      <c r="A7" s="1"/>
      <c r="B7" s="61"/>
      <c r="C7" s="61"/>
      <c r="D7" s="61"/>
      <c r="E7" s="61"/>
      <c r="F7" s="61"/>
      <c r="G7" s="61"/>
      <c r="H7" s="61"/>
      <c r="I7" s="61"/>
      <c r="J7" s="1"/>
      <c r="K7" s="1"/>
      <c r="M7" s="62">
        <v>0.05</v>
      </c>
      <c r="N7" s="63">
        <f>(M7/(1+M7))</f>
        <v>4.7619047619047616E-2</v>
      </c>
    </row>
    <row r="8" spans="1:15" x14ac:dyDescent="0.25">
      <c r="M8" s="62">
        <v>0.1</v>
      </c>
      <c r="N8" s="63">
        <f>(M8/(1+M8))</f>
        <v>9.0909090909090912E-2</v>
      </c>
    </row>
    <row r="9" spans="1:15" x14ac:dyDescent="0.25">
      <c r="B9" s="43" t="s">
        <v>56</v>
      </c>
      <c r="M9" s="62">
        <v>0.15</v>
      </c>
      <c r="N9" s="63">
        <f>(M9/(1+M9))</f>
        <v>0.13043478260869565</v>
      </c>
    </row>
    <row r="10" spans="1:15" x14ac:dyDescent="0.25">
      <c r="C10" t="s">
        <v>62</v>
      </c>
      <c r="M10" s="62">
        <v>0.2</v>
      </c>
      <c r="N10" s="63">
        <f>(M10/(1+M10))</f>
        <v>0.16666666666666669</v>
      </c>
    </row>
    <row r="11" spans="1:15" x14ac:dyDescent="0.25">
      <c r="C11" t="s">
        <v>63</v>
      </c>
      <c r="M11" s="62">
        <v>0.25</v>
      </c>
      <c r="N11" s="63">
        <f>(M11/(1+M11))</f>
        <v>0.2</v>
      </c>
    </row>
    <row r="12" spans="1:15" x14ac:dyDescent="0.25">
      <c r="M12" s="62">
        <v>0.3</v>
      </c>
      <c r="N12" s="63">
        <f>(M12/(1+M12))</f>
        <v>0.23076923076923075</v>
      </c>
    </row>
    <row r="13" spans="1:15" x14ac:dyDescent="0.25">
      <c r="B13" s="43" t="s">
        <v>57</v>
      </c>
      <c r="M13" s="62">
        <v>0.35</v>
      </c>
      <c r="N13" s="63">
        <f>(M13/(1+M13))</f>
        <v>0.25925925925925924</v>
      </c>
    </row>
    <row r="14" spans="1:15" x14ac:dyDescent="0.25">
      <c r="C14" t="s">
        <v>64</v>
      </c>
      <c r="M14" s="62">
        <v>0.4</v>
      </c>
      <c r="N14" s="63">
        <f>(M14/(1+M14))</f>
        <v>0.28571428571428575</v>
      </c>
    </row>
    <row r="15" spans="1:15" x14ac:dyDescent="0.25">
      <c r="C15" t="s">
        <v>65</v>
      </c>
      <c r="M15" s="62">
        <v>0.45</v>
      </c>
      <c r="N15" s="63">
        <f>(M15/(1+M15))</f>
        <v>0.31034482758620691</v>
      </c>
    </row>
    <row r="16" spans="1:15" x14ac:dyDescent="0.25">
      <c r="C16" t="s">
        <v>66</v>
      </c>
      <c r="M16" s="62">
        <v>0.5</v>
      </c>
      <c r="N16" s="63">
        <f>(M16/(1+M16))</f>
        <v>0.33333333333333331</v>
      </c>
    </row>
    <row r="17" spans="2:14" x14ac:dyDescent="0.25">
      <c r="M17" s="62">
        <v>0.55000000000000004</v>
      </c>
      <c r="N17" s="63">
        <f>(M17/(1+M17))</f>
        <v>0.35483870967741937</v>
      </c>
    </row>
    <row r="18" spans="2:14" x14ac:dyDescent="0.25">
      <c r="B18" s="43" t="s">
        <v>58</v>
      </c>
      <c r="M18" s="62">
        <v>0.6</v>
      </c>
      <c r="N18" s="63">
        <f>(M18/(1+M18))</f>
        <v>0.37499999999999994</v>
      </c>
    </row>
    <row r="19" spans="2:14" x14ac:dyDescent="0.25">
      <c r="C19" t="s">
        <v>67</v>
      </c>
      <c r="M19" s="62">
        <v>0.65</v>
      </c>
      <c r="N19" s="63">
        <f>(M19/(1+M19))</f>
        <v>0.39393939393939398</v>
      </c>
    </row>
    <row r="20" spans="2:14" x14ac:dyDescent="0.25">
      <c r="C20" t="s">
        <v>68</v>
      </c>
      <c r="M20" s="62">
        <v>0.7</v>
      </c>
      <c r="N20" s="63">
        <f>(M20/(1+M20))</f>
        <v>0.41176470588235292</v>
      </c>
    </row>
    <row r="21" spans="2:14" x14ac:dyDescent="0.25">
      <c r="M21" s="62">
        <v>0.75</v>
      </c>
      <c r="N21" s="63">
        <f>(M21/(1+M21))</f>
        <v>0.42857142857142855</v>
      </c>
    </row>
    <row r="22" spans="2:14" x14ac:dyDescent="0.25">
      <c r="B22" s="43" t="s">
        <v>59</v>
      </c>
      <c r="M22" s="62">
        <v>0.8</v>
      </c>
      <c r="N22" s="63">
        <f>(M22/(1+M22))</f>
        <v>0.44444444444444448</v>
      </c>
    </row>
    <row r="23" spans="2:14" x14ac:dyDescent="0.25">
      <c r="C23" t="s">
        <v>69</v>
      </c>
      <c r="M23" s="62">
        <v>0.85</v>
      </c>
      <c r="N23" s="63">
        <f>(M23/(1+M23))</f>
        <v>0.45945945945945943</v>
      </c>
    </row>
    <row r="24" spans="2:14" x14ac:dyDescent="0.25">
      <c r="C24" t="s">
        <v>70</v>
      </c>
      <c r="M24" s="62">
        <v>0.9</v>
      </c>
      <c r="N24" s="63">
        <f>(M24/(1+M24))</f>
        <v>0.47368421052631582</v>
      </c>
    </row>
    <row r="25" spans="2:14" x14ac:dyDescent="0.25">
      <c r="M25" s="62">
        <v>0.95</v>
      </c>
      <c r="N25" s="63">
        <f>(M25/(1+M25))</f>
        <v>0.48717948717948717</v>
      </c>
    </row>
    <row r="26" spans="2:14" x14ac:dyDescent="0.25">
      <c r="M26" s="62">
        <v>1</v>
      </c>
      <c r="N26" s="63">
        <f>(M26/(1+M26))</f>
        <v>0.5</v>
      </c>
    </row>
  </sheetData>
  <mergeCells count="4">
    <mergeCell ref="A1:K1"/>
    <mergeCell ref="A2:K2"/>
    <mergeCell ref="B4:I7"/>
    <mergeCell ref="L3:O5"/>
  </mergeCells>
  <hyperlinks>
    <hyperlink ref="A1:K1" r:id="rId1" display="MWOS Cost Pricing Model Tool - User Guide" xr:uid="{1D3E931A-C912-44F4-94D7-D114634CBADB}"/>
    <hyperlink ref="L3:O5" r:id="rId2" display="What is the difference between Mark-up and Margin?  A lot!!" xr:uid="{D6DFEE47-7D91-4744-BABB-A8AED5DB2B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BC924-5F28-4D47-8110-003D3BA81A90}">
  <sheetPr>
    <tabColor rgb="FF8DC63F"/>
  </sheetPr>
  <dimension ref="B4:N91"/>
  <sheetViews>
    <sheetView showZeros="0" tabSelected="1" zoomScaleNormal="100" workbookViewId="0">
      <selection activeCell="O4" sqref="O4"/>
    </sheetView>
  </sheetViews>
  <sheetFormatPr defaultRowHeight="15" x14ac:dyDescent="0.25"/>
  <cols>
    <col min="1" max="1" width="3.7109375" customWidth="1"/>
    <col min="2" max="2" width="11.42578125" customWidth="1"/>
    <col min="3" max="3" width="18.5703125" customWidth="1"/>
    <col min="4" max="4" width="10.7109375" bestFit="1" customWidth="1"/>
    <col min="5" max="6" width="12.85546875" customWidth="1"/>
    <col min="7" max="7" width="3.5703125" customWidth="1"/>
    <col min="8" max="8" width="14.28515625" customWidth="1"/>
    <col min="9" max="9" width="18.5703125" customWidth="1"/>
    <col min="10" max="11" width="17.140625" customWidth="1"/>
    <col min="12" max="12" width="4.28515625" customWidth="1"/>
    <col min="14" max="15" width="9.140625" customWidth="1"/>
  </cols>
  <sheetData>
    <row r="4" spans="2:11" ht="24.75" x14ac:dyDescent="0.6">
      <c r="B4" s="46" t="s">
        <v>38</v>
      </c>
      <c r="C4" s="46"/>
      <c r="D4" s="46"/>
      <c r="E4" s="46"/>
      <c r="F4" s="46"/>
      <c r="G4" s="46"/>
      <c r="H4" s="46"/>
      <c r="I4" s="46"/>
      <c r="J4" s="46"/>
      <c r="K4" s="46"/>
    </row>
    <row r="6" spans="2:11" ht="20.25" x14ac:dyDescent="0.5">
      <c r="B6" s="47" t="s">
        <v>7</v>
      </c>
      <c r="C6" s="47"/>
      <c r="D6" s="47"/>
      <c r="E6" s="47"/>
      <c r="F6" s="47"/>
      <c r="H6" s="47" t="s">
        <v>4</v>
      </c>
      <c r="I6" s="47"/>
      <c r="J6" s="47"/>
      <c r="K6" s="47"/>
    </row>
    <row r="7" spans="2:11" ht="41.25" customHeight="1" x14ac:dyDescent="0.5">
      <c r="B7" s="3" t="s">
        <v>0</v>
      </c>
      <c r="C7" s="3" t="s">
        <v>1</v>
      </c>
      <c r="D7" s="3" t="s">
        <v>8</v>
      </c>
      <c r="E7" s="3" t="s">
        <v>2</v>
      </c>
      <c r="F7" s="4" t="s">
        <v>3</v>
      </c>
      <c r="G7" s="1"/>
      <c r="H7" s="3" t="s">
        <v>5</v>
      </c>
      <c r="I7" s="4" t="s">
        <v>52</v>
      </c>
      <c r="J7" s="4" t="s">
        <v>9</v>
      </c>
      <c r="K7" s="4" t="s">
        <v>3</v>
      </c>
    </row>
    <row r="8" spans="2:11" x14ac:dyDescent="0.25">
      <c r="B8" s="14" t="s">
        <v>24</v>
      </c>
      <c r="C8" s="15" t="s">
        <v>39</v>
      </c>
      <c r="D8" s="16">
        <v>1</v>
      </c>
      <c r="E8" s="17">
        <v>3500</v>
      </c>
      <c r="F8" s="30">
        <f>IFERROR(D8*E8,"")</f>
        <v>3500</v>
      </c>
      <c r="H8" s="15" t="s">
        <v>10</v>
      </c>
      <c r="I8" s="18">
        <v>12</v>
      </c>
      <c r="J8" s="28">
        <f>IFERROR(VLOOKUP(H8,'Labor Table'!C3:E8,3,0),"")</f>
        <v>24.05</v>
      </c>
      <c r="K8" s="30">
        <f>IFERROR(I8*J8,"")</f>
        <v>288.60000000000002</v>
      </c>
    </row>
    <row r="9" spans="2:11" x14ac:dyDescent="0.25">
      <c r="B9" s="20"/>
      <c r="C9" s="21"/>
      <c r="D9" s="22"/>
      <c r="E9" s="23"/>
      <c r="F9" s="30">
        <f t="shared" ref="F9:F20" si="0">IFERROR(D9*E9,"")</f>
        <v>0</v>
      </c>
      <c r="H9" s="21" t="s">
        <v>37</v>
      </c>
      <c r="I9" s="24">
        <v>0.5</v>
      </c>
      <c r="J9" s="29">
        <f>IFERROR(VLOOKUP(H9,'Labor Table'!C4:E9,3,0),"")</f>
        <v>30.29</v>
      </c>
      <c r="K9" s="30">
        <f t="shared" ref="K9:K20" si="1">IFERROR(I9*J9,"")</f>
        <v>15.145</v>
      </c>
    </row>
    <row r="10" spans="2:11" x14ac:dyDescent="0.25">
      <c r="B10" s="14"/>
      <c r="C10" s="15"/>
      <c r="D10" s="16"/>
      <c r="E10" s="17"/>
      <c r="F10" s="30">
        <f t="shared" si="0"/>
        <v>0</v>
      </c>
      <c r="H10" s="15"/>
      <c r="I10" s="18"/>
      <c r="J10" s="28" t="str">
        <f>IFERROR(VLOOKUP(H10,'Labor Table'!C5:E10,3,0),"")</f>
        <v/>
      </c>
      <c r="K10" s="30" t="str">
        <f t="shared" si="1"/>
        <v/>
      </c>
    </row>
    <row r="11" spans="2:11" x14ac:dyDescent="0.25">
      <c r="B11" s="20"/>
      <c r="C11" s="21"/>
      <c r="D11" s="22"/>
      <c r="E11" s="23"/>
      <c r="F11" s="30">
        <f t="shared" si="0"/>
        <v>0</v>
      </c>
      <c r="H11" s="21"/>
      <c r="I11" s="24"/>
      <c r="J11" s="29" t="str">
        <f>IFERROR(VLOOKUP(H11,'Labor Table'!C6:E11,3,0),"")</f>
        <v/>
      </c>
      <c r="K11" s="30" t="str">
        <f t="shared" si="1"/>
        <v/>
      </c>
    </row>
    <row r="12" spans="2:11" x14ac:dyDescent="0.25">
      <c r="B12" s="14"/>
      <c r="C12" s="15"/>
      <c r="D12" s="16"/>
      <c r="E12" s="17"/>
      <c r="F12" s="30">
        <f t="shared" si="0"/>
        <v>0</v>
      </c>
      <c r="H12" s="15"/>
      <c r="I12" s="18"/>
      <c r="J12" s="28" t="str">
        <f>IFERROR(VLOOKUP(H12,'Labor Table'!C7:E12,3,0),"")</f>
        <v/>
      </c>
      <c r="K12" s="30" t="str">
        <f t="shared" si="1"/>
        <v/>
      </c>
    </row>
    <row r="13" spans="2:11" x14ac:dyDescent="0.25">
      <c r="B13" s="20"/>
      <c r="C13" s="21"/>
      <c r="D13" s="22"/>
      <c r="E13" s="23"/>
      <c r="F13" s="30">
        <f t="shared" si="0"/>
        <v>0</v>
      </c>
      <c r="H13" s="21"/>
      <c r="I13" s="24"/>
      <c r="J13" s="29" t="str">
        <f>IFERROR(VLOOKUP(H13,'Labor Table'!C8:E13,3,0),"")</f>
        <v/>
      </c>
      <c r="K13" s="30" t="str">
        <f t="shared" si="1"/>
        <v/>
      </c>
    </row>
    <row r="14" spans="2:11" x14ac:dyDescent="0.25">
      <c r="B14" s="14"/>
      <c r="C14" s="15"/>
      <c r="D14" s="16"/>
      <c r="E14" s="17"/>
      <c r="F14" s="30">
        <f t="shared" si="0"/>
        <v>0</v>
      </c>
      <c r="H14" s="15"/>
      <c r="I14" s="18"/>
      <c r="J14" s="28" t="str">
        <f>IFERROR(VLOOKUP(H14,'Labor Table'!C9:E14,3,0),"")</f>
        <v/>
      </c>
      <c r="K14" s="30" t="str">
        <f t="shared" si="1"/>
        <v/>
      </c>
    </row>
    <row r="15" spans="2:11" x14ac:dyDescent="0.25">
      <c r="B15" s="20"/>
      <c r="C15" s="21"/>
      <c r="D15" s="22"/>
      <c r="E15" s="23"/>
      <c r="F15" s="30">
        <f t="shared" si="0"/>
        <v>0</v>
      </c>
      <c r="H15" s="21"/>
      <c r="I15" s="24"/>
      <c r="J15" s="29" t="str">
        <f>IFERROR(VLOOKUP(H15,'Labor Table'!C10:E15,3,0),"")</f>
        <v/>
      </c>
      <c r="K15" s="30" t="str">
        <f t="shared" si="1"/>
        <v/>
      </c>
    </row>
    <row r="16" spans="2:11" x14ac:dyDescent="0.25">
      <c r="B16" s="14"/>
      <c r="C16" s="15"/>
      <c r="D16" s="16"/>
      <c r="E16" s="17"/>
      <c r="F16" s="30">
        <f t="shared" si="0"/>
        <v>0</v>
      </c>
      <c r="H16" s="15"/>
      <c r="I16" s="18"/>
      <c r="J16" s="28" t="str">
        <f>IFERROR(VLOOKUP(H16,'Labor Table'!C11:E16,3,0),"")</f>
        <v/>
      </c>
      <c r="K16" s="30" t="str">
        <f t="shared" si="1"/>
        <v/>
      </c>
    </row>
    <row r="17" spans="2:11" x14ac:dyDescent="0.25">
      <c r="B17" s="20"/>
      <c r="C17" s="21"/>
      <c r="D17" s="22"/>
      <c r="E17" s="23"/>
      <c r="F17" s="30">
        <f t="shared" si="0"/>
        <v>0</v>
      </c>
      <c r="H17" s="21"/>
      <c r="I17" s="24"/>
      <c r="J17" s="29" t="str">
        <f>IFERROR(VLOOKUP(H17,'Labor Table'!C12:E17,3,0),"")</f>
        <v/>
      </c>
      <c r="K17" s="30" t="str">
        <f t="shared" si="1"/>
        <v/>
      </c>
    </row>
    <row r="18" spans="2:11" x14ac:dyDescent="0.25">
      <c r="B18" s="14"/>
      <c r="C18" s="15"/>
      <c r="D18" s="16"/>
      <c r="E18" s="17"/>
      <c r="F18" s="30">
        <f t="shared" si="0"/>
        <v>0</v>
      </c>
      <c r="H18" s="15"/>
      <c r="I18" s="18"/>
      <c r="J18" s="28" t="str">
        <f>IFERROR(VLOOKUP(H18,'Labor Table'!C13:E18,3,0),"")</f>
        <v/>
      </c>
      <c r="K18" s="30" t="str">
        <f t="shared" si="1"/>
        <v/>
      </c>
    </row>
    <row r="19" spans="2:11" x14ac:dyDescent="0.25">
      <c r="B19" s="20"/>
      <c r="C19" s="21"/>
      <c r="D19" s="22"/>
      <c r="E19" s="23"/>
      <c r="F19" s="30">
        <f t="shared" si="0"/>
        <v>0</v>
      </c>
      <c r="H19" s="21"/>
      <c r="I19" s="24"/>
      <c r="J19" s="29" t="str">
        <f>IFERROR(VLOOKUP(H19,'Labor Table'!C14:E19,3,0),"")</f>
        <v/>
      </c>
      <c r="K19" s="30" t="str">
        <f t="shared" si="1"/>
        <v/>
      </c>
    </row>
    <row r="20" spans="2:11" x14ac:dyDescent="0.25">
      <c r="B20" s="14"/>
      <c r="C20" s="15"/>
      <c r="D20" s="16"/>
      <c r="E20" s="17"/>
      <c r="F20" s="30">
        <f t="shared" si="0"/>
        <v>0</v>
      </c>
      <c r="H20" s="15"/>
      <c r="I20" s="18"/>
      <c r="J20" s="28" t="str">
        <f>IFERROR(VLOOKUP(H20,'Labor Table'!C15:E20,3,0),"")</f>
        <v/>
      </c>
      <c r="K20" s="30" t="str">
        <f t="shared" si="1"/>
        <v/>
      </c>
    </row>
    <row r="21" spans="2:11" ht="20.25" customHeight="1" x14ac:dyDescent="0.5">
      <c r="B21" s="48" t="s">
        <v>11</v>
      </c>
      <c r="C21" s="49"/>
      <c r="D21" s="49"/>
      <c r="E21" s="49"/>
      <c r="F21" s="25">
        <f>SUM(F8:F20)</f>
        <v>3500</v>
      </c>
      <c r="H21" s="48" t="s">
        <v>12</v>
      </c>
      <c r="I21" s="49"/>
      <c r="J21" s="50"/>
      <c r="K21" s="25">
        <f>SUM(K8:K20)</f>
        <v>303.745</v>
      </c>
    </row>
    <row r="23" spans="2:11" ht="20.25" x14ac:dyDescent="0.5">
      <c r="B23" s="47" t="s">
        <v>13</v>
      </c>
      <c r="C23" s="47"/>
      <c r="D23" s="47"/>
      <c r="E23" s="47"/>
      <c r="F23" s="47"/>
      <c r="H23" s="47" t="s">
        <v>51</v>
      </c>
      <c r="I23" s="47"/>
      <c r="J23" s="47"/>
      <c r="K23" s="47"/>
    </row>
    <row r="24" spans="2:11" ht="40.5" x14ac:dyDescent="0.5">
      <c r="B24" s="3" t="s">
        <v>14</v>
      </c>
      <c r="C24" s="3" t="s">
        <v>1</v>
      </c>
      <c r="D24" s="3" t="s">
        <v>15</v>
      </c>
      <c r="E24" s="3" t="s">
        <v>2</v>
      </c>
      <c r="F24" s="4" t="s">
        <v>16</v>
      </c>
      <c r="H24" s="35" t="s">
        <v>46</v>
      </c>
      <c r="I24" s="35" t="s">
        <v>47</v>
      </c>
      <c r="J24" s="35" t="s">
        <v>48</v>
      </c>
      <c r="K24" s="4" t="s">
        <v>3</v>
      </c>
    </row>
    <row r="25" spans="2:11" x14ac:dyDescent="0.25">
      <c r="B25" s="14" t="s">
        <v>40</v>
      </c>
      <c r="C25" s="15"/>
      <c r="D25" s="16">
        <v>1</v>
      </c>
      <c r="E25" s="17">
        <v>100</v>
      </c>
      <c r="F25" s="30">
        <f>IFERROR(D25*E25,"")</f>
        <v>100</v>
      </c>
      <c r="H25" s="14" t="s">
        <v>29</v>
      </c>
      <c r="I25" s="16" t="s">
        <v>50</v>
      </c>
      <c r="J25" s="17">
        <v>500</v>
      </c>
      <c r="K25" s="30">
        <f>IFERROR(J25,"")</f>
        <v>500</v>
      </c>
    </row>
    <row r="26" spans="2:11" x14ac:dyDescent="0.25">
      <c r="B26" s="20"/>
      <c r="C26" s="21"/>
      <c r="D26" s="22"/>
      <c r="E26" s="23"/>
      <c r="F26" s="30">
        <f t="shared" ref="F26:F27" si="2">IFERROR(D26*E26,"")</f>
        <v>0</v>
      </c>
      <c r="H26" s="21"/>
      <c r="I26" s="22"/>
      <c r="J26" s="23"/>
      <c r="K26" s="30">
        <f t="shared" ref="K26:K27" si="3">IFERROR(I26*J26,"")</f>
        <v>0</v>
      </c>
    </row>
    <row r="27" spans="2:11" x14ac:dyDescent="0.25">
      <c r="B27" s="14"/>
      <c r="C27" s="15"/>
      <c r="D27" s="16"/>
      <c r="E27" s="17"/>
      <c r="F27" s="30">
        <f t="shared" si="2"/>
        <v>0</v>
      </c>
      <c r="H27" s="15"/>
      <c r="I27" s="16"/>
      <c r="J27" s="17"/>
      <c r="K27" s="30">
        <f t="shared" si="3"/>
        <v>0</v>
      </c>
    </row>
    <row r="28" spans="2:11" ht="20.25" customHeight="1" x14ac:dyDescent="0.5">
      <c r="B28" s="48" t="s">
        <v>17</v>
      </c>
      <c r="C28" s="49"/>
      <c r="D28" s="49"/>
      <c r="E28" s="49"/>
      <c r="F28" s="25">
        <f>SUM(F25:F27)</f>
        <v>100</v>
      </c>
      <c r="H28" s="48" t="s">
        <v>49</v>
      </c>
      <c r="I28" s="49"/>
      <c r="J28" s="50"/>
      <c r="K28" s="25">
        <f>SUM(K25:K27)</f>
        <v>500</v>
      </c>
    </row>
    <row r="30" spans="2:11" ht="20.25" x14ac:dyDescent="0.5">
      <c r="B30" s="47" t="s">
        <v>45</v>
      </c>
      <c r="C30" s="47"/>
      <c r="D30" s="47"/>
      <c r="E30" s="47"/>
      <c r="F30" s="47"/>
      <c r="H30" s="3" t="s">
        <v>41</v>
      </c>
      <c r="I30" s="3" t="s">
        <v>42</v>
      </c>
      <c r="J30" s="3" t="s">
        <v>43</v>
      </c>
      <c r="K30" s="3" t="s">
        <v>44</v>
      </c>
    </row>
    <row r="31" spans="2:11" ht="20.25" x14ac:dyDescent="0.5">
      <c r="B31" s="54" t="s">
        <v>20</v>
      </c>
      <c r="C31" s="60"/>
      <c r="D31" s="60"/>
      <c r="E31" s="7"/>
      <c r="F31" s="26">
        <f>F21+K21+F28+K28</f>
        <v>4403.7449999999999</v>
      </c>
      <c r="H31" s="6">
        <f>F31</f>
        <v>4403.7449999999999</v>
      </c>
      <c r="I31" s="2"/>
      <c r="J31" s="2"/>
      <c r="K31" s="2"/>
    </row>
    <row r="32" spans="2:11" ht="3.75" customHeight="1" x14ac:dyDescent="0.5">
      <c r="B32" s="8"/>
      <c r="C32" s="9"/>
      <c r="D32" s="9"/>
      <c r="E32" s="10"/>
      <c r="F32" s="11"/>
      <c r="H32" s="31"/>
      <c r="I32" s="31"/>
      <c r="J32" s="32"/>
      <c r="K32" s="32"/>
    </row>
    <row r="33" spans="2:11" ht="20.25" x14ac:dyDescent="0.5">
      <c r="B33" s="52" t="s">
        <v>25</v>
      </c>
      <c r="C33" s="52"/>
      <c r="D33" s="52"/>
      <c r="E33" s="36">
        <v>0.42</v>
      </c>
      <c r="F33" s="19">
        <f>(F21+K21+F28)*E33</f>
        <v>1639.5728999999999</v>
      </c>
      <c r="H33" s="2"/>
      <c r="I33" s="6">
        <f>F33</f>
        <v>1639.5728999999999</v>
      </c>
      <c r="J33" s="2"/>
      <c r="K33" s="2"/>
    </row>
    <row r="34" spans="2:11" ht="3.75" customHeight="1" x14ac:dyDescent="0.25">
      <c r="B34" s="57"/>
      <c r="C34" s="58"/>
      <c r="D34" s="58"/>
      <c r="E34" s="58"/>
      <c r="F34" s="59"/>
      <c r="H34" s="32"/>
      <c r="I34" s="32"/>
      <c r="J34" s="32"/>
      <c r="K34" s="32"/>
    </row>
    <row r="35" spans="2:11" ht="20.25" x14ac:dyDescent="0.5">
      <c r="B35" s="53" t="s">
        <v>21</v>
      </c>
      <c r="C35" s="53"/>
      <c r="D35" s="54"/>
      <c r="E35" s="7"/>
      <c r="F35" s="19">
        <f>F31+F33</f>
        <v>6043.3179</v>
      </c>
      <c r="H35" s="2"/>
      <c r="I35" s="2"/>
      <c r="J35" s="2"/>
      <c r="K35" s="2"/>
    </row>
    <row r="36" spans="2:11" ht="5.0999999999999996" customHeight="1" x14ac:dyDescent="0.25">
      <c r="B36" s="57"/>
      <c r="C36" s="58"/>
      <c r="D36" s="58"/>
      <c r="E36" s="58"/>
      <c r="F36" s="59"/>
      <c r="H36" s="32"/>
      <c r="I36" s="32"/>
      <c r="J36" s="32"/>
      <c r="K36" s="32"/>
    </row>
    <row r="37" spans="2:11" ht="20.25" x14ac:dyDescent="0.5">
      <c r="B37" s="53" t="s">
        <v>22</v>
      </c>
      <c r="C37" s="53"/>
      <c r="D37" s="53"/>
      <c r="E37" s="12">
        <v>8.5000000000000006E-2</v>
      </c>
      <c r="F37" s="19">
        <f>F35*(1+E37)</f>
        <v>6556.9999214999998</v>
      </c>
      <c r="H37" s="2"/>
      <c r="I37" s="2"/>
      <c r="J37" s="6">
        <f>F37-F35</f>
        <v>513.68202149999979</v>
      </c>
      <c r="K37" s="33">
        <f>F37/F35-1</f>
        <v>8.4999999999999964E-2</v>
      </c>
    </row>
    <row r="38" spans="2:11" ht="5.0999999999999996" customHeight="1" x14ac:dyDescent="0.25">
      <c r="B38" s="57"/>
      <c r="C38" s="58"/>
      <c r="D38" s="58"/>
      <c r="E38" s="58"/>
      <c r="F38" s="59"/>
      <c r="H38" s="32"/>
      <c r="I38" s="32"/>
      <c r="J38" s="32"/>
      <c r="K38" s="34"/>
    </row>
    <row r="39" spans="2:11" ht="21" thickBot="1" x14ac:dyDescent="0.55000000000000004">
      <c r="B39" s="55" t="s">
        <v>23</v>
      </c>
      <c r="C39" s="55"/>
      <c r="D39" s="56"/>
      <c r="E39" s="37"/>
      <c r="F39" s="38">
        <v>6500</v>
      </c>
      <c r="G39" s="39"/>
      <c r="H39" s="40"/>
      <c r="I39" s="40"/>
      <c r="J39" s="41">
        <f>F39-F35</f>
        <v>456.68209999999999</v>
      </c>
      <c r="K39" s="42">
        <f>F39/F35-1</f>
        <v>7.5568108042107118E-2</v>
      </c>
    </row>
    <row r="41" spans="2:11" ht="15" customHeight="1" x14ac:dyDescent="0.25">
      <c r="B41" s="51" t="s">
        <v>53</v>
      </c>
      <c r="C41" s="51"/>
      <c r="D41" s="51"/>
      <c r="E41" s="51"/>
      <c r="F41" s="51"/>
      <c r="G41" s="51"/>
      <c r="H41" s="51"/>
      <c r="I41" s="51"/>
      <c r="J41" s="51"/>
      <c r="K41" s="51"/>
    </row>
    <row r="42" spans="2:11" x14ac:dyDescent="0.25">
      <c r="B42" s="51"/>
      <c r="C42" s="51"/>
      <c r="D42" s="51"/>
      <c r="E42" s="51"/>
      <c r="F42" s="51"/>
      <c r="G42" s="51"/>
      <c r="H42" s="51"/>
      <c r="I42" s="51"/>
      <c r="J42" s="51"/>
      <c r="K42" s="51"/>
    </row>
    <row r="43" spans="2:11" x14ac:dyDescent="0.25">
      <c r="B43" s="51"/>
      <c r="C43" s="51"/>
      <c r="D43" s="51"/>
      <c r="E43" s="51"/>
      <c r="F43" s="51"/>
      <c r="G43" s="51"/>
      <c r="H43" s="51"/>
      <c r="I43" s="51"/>
      <c r="J43" s="51"/>
      <c r="K43" s="51"/>
    </row>
    <row r="62" spans="14:14" x14ac:dyDescent="0.25">
      <c r="N62" s="5"/>
    </row>
    <row r="63" spans="14:14" x14ac:dyDescent="0.25">
      <c r="N63" s="5"/>
    </row>
    <row r="64" spans="14:14" x14ac:dyDescent="0.25">
      <c r="N64" s="5"/>
    </row>
    <row r="65" spans="14:14" x14ac:dyDescent="0.25">
      <c r="N65" s="5"/>
    </row>
    <row r="66" spans="14:14" x14ac:dyDescent="0.25">
      <c r="N66" s="5"/>
    </row>
    <row r="67" spans="14:14" x14ac:dyDescent="0.25">
      <c r="N67" s="5"/>
    </row>
    <row r="68" spans="14:14" x14ac:dyDescent="0.25">
      <c r="N68" s="5"/>
    </row>
    <row r="69" spans="14:14" x14ac:dyDescent="0.25">
      <c r="N69" s="5"/>
    </row>
    <row r="70" spans="14:14" x14ac:dyDescent="0.25">
      <c r="N70" s="5"/>
    </row>
    <row r="71" spans="14:14" x14ac:dyDescent="0.25">
      <c r="N71" s="5"/>
    </row>
    <row r="72" spans="14:14" x14ac:dyDescent="0.25">
      <c r="N72" s="5"/>
    </row>
    <row r="73" spans="14:14" x14ac:dyDescent="0.25">
      <c r="N73" s="5"/>
    </row>
    <row r="74" spans="14:14" x14ac:dyDescent="0.25">
      <c r="N74" s="5"/>
    </row>
    <row r="75" spans="14:14" x14ac:dyDescent="0.25">
      <c r="N75" s="5"/>
    </row>
    <row r="76" spans="14:14" x14ac:dyDescent="0.25">
      <c r="N76" s="5"/>
    </row>
    <row r="77" spans="14:14" x14ac:dyDescent="0.25">
      <c r="N77" s="5"/>
    </row>
    <row r="78" spans="14:14" x14ac:dyDescent="0.25">
      <c r="N78" s="5"/>
    </row>
    <row r="79" spans="14:14" x14ac:dyDescent="0.25">
      <c r="N79" s="5"/>
    </row>
    <row r="80" spans="14:14" x14ac:dyDescent="0.25">
      <c r="N80" s="5"/>
    </row>
    <row r="81" spans="14:14" x14ac:dyDescent="0.25">
      <c r="N81" s="5"/>
    </row>
    <row r="82" spans="14:14" x14ac:dyDescent="0.25">
      <c r="N82" s="5"/>
    </row>
    <row r="83" spans="14:14" x14ac:dyDescent="0.25">
      <c r="N83" s="5"/>
    </row>
    <row r="84" spans="14:14" x14ac:dyDescent="0.25">
      <c r="N84" s="5"/>
    </row>
    <row r="85" spans="14:14" x14ac:dyDescent="0.25">
      <c r="N85" s="5"/>
    </row>
    <row r="86" spans="14:14" x14ac:dyDescent="0.25">
      <c r="N86" s="5"/>
    </row>
    <row r="87" spans="14:14" x14ac:dyDescent="0.25">
      <c r="N87" s="5"/>
    </row>
    <row r="88" spans="14:14" x14ac:dyDescent="0.25">
      <c r="N88" s="5"/>
    </row>
    <row r="89" spans="14:14" x14ac:dyDescent="0.25">
      <c r="N89" s="5"/>
    </row>
    <row r="90" spans="14:14" x14ac:dyDescent="0.25">
      <c r="N90" s="5"/>
    </row>
    <row r="91" spans="14:14" x14ac:dyDescent="0.25">
      <c r="N91" s="5"/>
    </row>
  </sheetData>
  <mergeCells count="19">
    <mergeCell ref="B21:E21"/>
    <mergeCell ref="H21:J21"/>
    <mergeCell ref="B31:D31"/>
    <mergeCell ref="B4:K4"/>
    <mergeCell ref="B30:F30"/>
    <mergeCell ref="H23:K23"/>
    <mergeCell ref="H28:J28"/>
    <mergeCell ref="B41:K43"/>
    <mergeCell ref="B33:D33"/>
    <mergeCell ref="B35:D35"/>
    <mergeCell ref="B37:D37"/>
    <mergeCell ref="B39:D39"/>
    <mergeCell ref="B23:F23"/>
    <mergeCell ref="B28:E28"/>
    <mergeCell ref="B34:F34"/>
    <mergeCell ref="B36:F36"/>
    <mergeCell ref="B38:F38"/>
    <mergeCell ref="B6:F6"/>
    <mergeCell ref="H6:K6"/>
  </mergeCells>
  <conditionalFormatting sqref="K37 K39">
    <cfRule type="cellIs" dxfId="2" priority="1" operator="greaterThan">
      <formula>0.1</formula>
    </cfRule>
    <cfRule type="cellIs" dxfId="1" priority="2" operator="between">
      <formula>0.03</formula>
      <formula>0.1</formula>
    </cfRule>
    <cfRule type="cellIs" dxfId="0" priority="3" operator="lessThan">
      <formula>0.029</formula>
    </cfRule>
  </conditionalFormatting>
  <pageMargins left="0.7" right="0.7" top="0.75" bottom="0.75" header="0.3" footer="0.3"/>
  <pageSetup scale="63"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2AB5792-409F-455C-9B51-3E44C5E44528}">
          <x14:formula1>
            <xm:f>'Labor Table'!$C$3:$C$8</xm:f>
          </x14:formula1>
          <xm:sqref>H8:H20</xm:sqref>
        </x14:dataValidation>
        <x14:dataValidation type="list" allowBlank="1" showInputMessage="1" showErrorMessage="1" xr:uid="{CFBA2B43-C51B-45C6-93AF-2027FA5F6B05}">
          <x14:formula1>
            <xm:f>Instructions!$M$7:$M$18</xm:f>
          </x14:formula1>
          <xm:sqref>H32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CAC21-C5AD-428D-ABF4-21D51602BAEE}">
  <sheetPr>
    <tabColor rgb="FF00AEEF"/>
  </sheetPr>
  <dimension ref="B2:E16"/>
  <sheetViews>
    <sheetView workbookViewId="0">
      <selection activeCell="G4" sqref="G4"/>
    </sheetView>
  </sheetViews>
  <sheetFormatPr defaultRowHeight="15" x14ac:dyDescent="0.25"/>
  <cols>
    <col min="2" max="2" width="12.42578125" bestFit="1" customWidth="1"/>
    <col min="3" max="3" width="15.42578125" bestFit="1" customWidth="1"/>
    <col min="4" max="4" width="14.5703125" bestFit="1" customWidth="1"/>
    <col min="5" max="5" width="15.140625" bestFit="1" customWidth="1"/>
  </cols>
  <sheetData>
    <row r="2" spans="2:5" ht="20.25" x14ac:dyDescent="0.5">
      <c r="B2" s="3" t="s">
        <v>26</v>
      </c>
      <c r="C2" s="3" t="s">
        <v>5</v>
      </c>
      <c r="D2" s="3" t="s">
        <v>27</v>
      </c>
      <c r="E2" s="3" t="s">
        <v>6</v>
      </c>
    </row>
    <row r="3" spans="2:5" x14ac:dyDescent="0.25">
      <c r="B3" s="15" t="s">
        <v>28</v>
      </c>
      <c r="C3" s="15" t="s">
        <v>10</v>
      </c>
      <c r="D3" s="13">
        <v>18.5</v>
      </c>
      <c r="E3" s="19">
        <f>(D3*0.3)+D3</f>
        <v>24.05</v>
      </c>
    </row>
    <row r="4" spans="2:5" x14ac:dyDescent="0.25">
      <c r="B4" s="15" t="s">
        <v>30</v>
      </c>
      <c r="C4" s="15" t="s">
        <v>10</v>
      </c>
      <c r="D4" s="13">
        <v>19.5</v>
      </c>
      <c r="E4" s="19">
        <f t="shared" ref="E4:E16" si="0">(D4*0.3)+D4</f>
        <v>25.35</v>
      </c>
    </row>
    <row r="5" spans="2:5" x14ac:dyDescent="0.25">
      <c r="B5" s="15" t="s">
        <v>29</v>
      </c>
      <c r="C5" s="15" t="s">
        <v>37</v>
      </c>
      <c r="D5" s="13">
        <v>23.3</v>
      </c>
      <c r="E5" s="19">
        <f t="shared" si="0"/>
        <v>30.29</v>
      </c>
    </row>
    <row r="6" spans="2:5" x14ac:dyDescent="0.25">
      <c r="B6" s="15" t="s">
        <v>35</v>
      </c>
      <c r="C6" s="15" t="s">
        <v>32</v>
      </c>
      <c r="D6" s="13">
        <v>21.5</v>
      </c>
      <c r="E6" s="19">
        <f t="shared" si="0"/>
        <v>27.95</v>
      </c>
    </row>
    <row r="7" spans="2:5" x14ac:dyDescent="0.25">
      <c r="B7" s="15" t="s">
        <v>31</v>
      </c>
      <c r="C7" s="15" t="s">
        <v>33</v>
      </c>
      <c r="D7" s="13">
        <v>22.5</v>
      </c>
      <c r="E7" s="19">
        <f t="shared" si="0"/>
        <v>29.25</v>
      </c>
    </row>
    <row r="8" spans="2:5" x14ac:dyDescent="0.25">
      <c r="B8" s="15" t="s">
        <v>36</v>
      </c>
      <c r="C8" s="15" t="s">
        <v>34</v>
      </c>
      <c r="D8" s="13">
        <v>23.5</v>
      </c>
      <c r="E8" s="19">
        <f t="shared" si="0"/>
        <v>30.55</v>
      </c>
    </row>
    <row r="9" spans="2:5" x14ac:dyDescent="0.25">
      <c r="B9" s="15"/>
      <c r="C9" s="15"/>
      <c r="D9" s="13"/>
      <c r="E9" s="19">
        <f t="shared" si="0"/>
        <v>0</v>
      </c>
    </row>
    <row r="10" spans="2:5" x14ac:dyDescent="0.25">
      <c r="B10" s="15"/>
      <c r="C10" s="15"/>
      <c r="D10" s="13"/>
      <c r="E10" s="19">
        <f t="shared" si="0"/>
        <v>0</v>
      </c>
    </row>
    <row r="11" spans="2:5" x14ac:dyDescent="0.25">
      <c r="B11" s="15"/>
      <c r="C11" s="15"/>
      <c r="D11" s="13"/>
      <c r="E11" s="19">
        <f t="shared" si="0"/>
        <v>0</v>
      </c>
    </row>
    <row r="12" spans="2:5" x14ac:dyDescent="0.25">
      <c r="B12" s="15"/>
      <c r="C12" s="15"/>
      <c r="D12" s="13"/>
      <c r="E12" s="19">
        <f t="shared" si="0"/>
        <v>0</v>
      </c>
    </row>
    <row r="13" spans="2:5" x14ac:dyDescent="0.25">
      <c r="B13" s="15"/>
      <c r="C13" s="15"/>
      <c r="D13" s="13"/>
      <c r="E13" s="19">
        <f t="shared" si="0"/>
        <v>0</v>
      </c>
    </row>
    <row r="14" spans="2:5" x14ac:dyDescent="0.25">
      <c r="B14" s="15"/>
      <c r="C14" s="15"/>
      <c r="D14" s="13"/>
      <c r="E14" s="19">
        <f t="shared" si="0"/>
        <v>0</v>
      </c>
    </row>
    <row r="15" spans="2:5" x14ac:dyDescent="0.25">
      <c r="B15" s="15"/>
      <c r="C15" s="15"/>
      <c r="D15" s="13"/>
      <c r="E15" s="19">
        <f t="shared" si="0"/>
        <v>0</v>
      </c>
    </row>
    <row r="16" spans="2:5" x14ac:dyDescent="0.25">
      <c r="B16" s="15"/>
      <c r="C16" s="15"/>
      <c r="D16" s="13"/>
      <c r="E16" s="19">
        <f t="shared" si="0"/>
        <v>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Pricing Model</vt:lpstr>
      <vt:lpstr>Labor Table</vt:lpstr>
      <vt:lpstr>'Pricing Model'!Print_Area</vt:lpstr>
    </vt:vector>
  </TitlesOfParts>
  <Company>Midwest Operations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Pricing Model</dc:title>
  <dc:creator>Andrew Kanik</dc:creator>
  <cp:keywords>MWOS</cp:keywords>
  <dc:description>www.mwosolutions.com_x000d_
_x000d_
info@mwosolutions.com</dc:description>
  <cp:lastModifiedBy>Andrew Kanik</cp:lastModifiedBy>
  <cp:lastPrinted>2025-04-16T22:03:12Z</cp:lastPrinted>
  <dcterms:created xsi:type="dcterms:W3CDTF">2025-04-16T18:55:45Z</dcterms:created>
  <dcterms:modified xsi:type="dcterms:W3CDTF">2025-04-17T13:59:02Z</dcterms:modified>
  <cp:category>Pricing Tool</cp:category>
</cp:coreProperties>
</file>